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0935"/>
  </bookViews>
  <sheets>
    <sheet name="2016 год" sheetId="1" r:id="rId1"/>
    <sheet name="Лист3" sheetId="3" r:id="rId2"/>
  </sheets>
  <definedNames>
    <definedName name="_xlnm.Print_Titles" localSheetId="0">'2016 год'!$A:$B</definedName>
  </definedNames>
  <calcPr calcId="124519"/>
</workbook>
</file>

<file path=xl/calcChain.xml><?xml version="1.0" encoding="utf-8"?>
<calcChain xmlns="http://schemas.openxmlformats.org/spreadsheetml/2006/main">
  <c r="N22" i="1"/>
  <c r="N6"/>
  <c r="N14"/>
  <c r="N10"/>
  <c r="N7"/>
  <c r="M22"/>
  <c r="M6"/>
  <c r="M14"/>
  <c r="M10"/>
  <c r="M7"/>
  <c r="L7"/>
  <c r="L6"/>
  <c r="L22"/>
  <c r="L14"/>
  <c r="L10"/>
  <c r="K22"/>
  <c r="K6"/>
  <c r="L23" l="1"/>
  <c r="N23"/>
  <c r="M23"/>
  <c r="K14"/>
  <c r="K10"/>
  <c r="K7"/>
  <c r="J22"/>
  <c r="J6"/>
  <c r="J14"/>
  <c r="J10"/>
  <c r="J7"/>
  <c r="I22"/>
  <c r="I6"/>
  <c r="I14"/>
  <c r="I10"/>
  <c r="I7"/>
  <c r="H6"/>
  <c r="H22"/>
  <c r="H14"/>
  <c r="H10"/>
  <c r="H7"/>
  <c r="G22"/>
  <c r="G6"/>
  <c r="G14"/>
  <c r="G10"/>
  <c r="G7"/>
  <c r="F6"/>
  <c r="F22"/>
  <c r="F14"/>
  <c r="F10"/>
  <c r="F7"/>
  <c r="E6"/>
  <c r="D22"/>
  <c r="D6"/>
  <c r="E22"/>
  <c r="E14"/>
  <c r="D14"/>
  <c r="C14"/>
  <c r="C22"/>
  <c r="C6"/>
  <c r="E10"/>
  <c r="E7"/>
  <c r="D10"/>
  <c r="D7"/>
  <c r="C10"/>
  <c r="C7"/>
  <c r="D23" l="1"/>
  <c r="H23"/>
  <c r="K23"/>
  <c r="J23"/>
  <c r="I23"/>
  <c r="G23"/>
  <c r="F23"/>
  <c r="E23"/>
  <c r="C23"/>
</calcChain>
</file>

<file path=xl/sharedStrings.xml><?xml version="1.0" encoding="utf-8"?>
<sst xmlns="http://schemas.openxmlformats.org/spreadsheetml/2006/main" count="54" uniqueCount="53">
  <si>
    <t>Наименование</t>
  </si>
  <si>
    <t>18210102010010000110</t>
  </si>
  <si>
    <t>18210102020010000110</t>
  </si>
  <si>
    <t>Единый налог на вмененный доход для отдельных видов деятельности</t>
  </si>
  <si>
    <t>18210502010020000110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</si>
  <si>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</si>
  <si>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</si>
  <si>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Единый сельскохозяйственный налог</t>
  </si>
  <si>
    <t>18210503010010000110</t>
  </si>
  <si>
    <t>Единый сельскохозяйственный налог (за налоговые периоды, истекшие до 1 января 2011 года)</t>
  </si>
  <si>
    <t>18210503020010000110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</si>
  <si>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</si>
  <si>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</si>
  <si>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</si>
  <si>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</si>
  <si>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Налог на имущество предприятий</t>
  </si>
  <si>
    <t>18210904010020000110</t>
  </si>
  <si>
    <t>Налог с продаж</t>
  </si>
  <si>
    <t>18210906010020000110</t>
  </si>
  <si>
    <t>Прочие местные налоги и сборы, мобилизуемые на территориях муниципальных районов</t>
  </si>
  <si>
    <t>18210907053050000110</t>
  </si>
  <si>
    <t>ИТОГО</t>
  </si>
  <si>
    <t>НДФЛ</t>
  </si>
  <si>
    <t>ЕНВД, в т.ч.</t>
  </si>
  <si>
    <t>18210503000010000110</t>
  </si>
  <si>
    <t>Штрафы, санкции, возмещение ущерба</t>
  </si>
  <si>
    <t>18211600000000000140</t>
  </si>
  <si>
    <t>Код БК</t>
  </si>
  <si>
    <t>Муниципальное образование "Осинский район"</t>
  </si>
  <si>
    <t>Исполнитель: Н.К. Богданова</t>
  </si>
  <si>
    <t>на 1.02.2016 г.</t>
  </si>
  <si>
    <t>18210606033100000110</t>
  </si>
  <si>
    <t>18210606043100000110</t>
  </si>
  <si>
    <t>18210606000100000110</t>
  </si>
  <si>
    <t>Земельный налог</t>
  </si>
  <si>
    <t>18210704030010000110</t>
  </si>
  <si>
    <t>Сбор за пользование объектами водных биологических ресурсов (по _____)</t>
  </si>
  <si>
    <t xml:space="preserve">на 1.03.2016 г. </t>
  </si>
  <si>
    <t>на 1.04.2016 г.</t>
  </si>
  <si>
    <t>на 1.05.2016 г.</t>
  </si>
  <si>
    <t>на 1.06.2016 г.</t>
  </si>
  <si>
    <t>на 1.07.2016 г.</t>
  </si>
  <si>
    <t>на 1.08.2016 г.</t>
  </si>
  <si>
    <t>на 1.09.2016 г.</t>
  </si>
  <si>
    <t>на 1.10.2016 г.</t>
  </si>
  <si>
    <t>на 1.11.2016 г.</t>
  </si>
  <si>
    <t>на 1.12.2016 г.</t>
  </si>
  <si>
    <t>на 1.01.2017 г.</t>
  </si>
  <si>
    <t>Ед. измерения: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</si>
  <si>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</si>
  <si>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</si>
  <si>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Недоимка в 2016 году</t>
  </si>
  <si>
    <t xml:space="preserve"> руб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</si>
</sst>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</cellStyleXfs>
  <cellXfs count="39">
    <xf numFmtId="0" fontId="0" fillId="0" borderId="0" xfId="0"/>
    <xf numFmtId="0" fontId="16" fillId="0" borderId="0" xfId="0" applyFont="1"/>
    <xf numFmtId="0" fontId="0" fillId="0" borderId="0" xfId="0" applyFont="1"/>
    <xf numFmtId="0" fontId="19" fillId="33" borderId="0" xfId="42" applyFont="1" applyFill="1" applyAlignment="1">
      <alignment horizontal="left" wrapText="1"/>
    </xf>
    <xf numFmtId="49" fontId="21" fillId="33" borderId="10" xfId="42" applyNumberFormat="1" applyFont="1" applyFill="1" applyBorder="1" applyAlignment="1">
      <alignment vertical="top" wrapText="1"/>
    </xf>
    <xf numFmtId="0" fontId="21" fillId="33" borderId="10" xfId="42" applyNumberFormat="1" applyFont="1" applyFill="1" applyBorder="1" applyAlignment="1">
      <alignment vertical="top" wrapText="1"/>
    </xf>
    <xf numFmtId="4" fontId="20" fillId="33" borderId="10" xfId="42" applyNumberFormat="1" applyFont="1" applyFill="1" applyBorder="1" applyAlignment="1">
      <alignment horizontal="right" vertical="top" shrinkToFit="1"/>
    </xf>
    <xf numFmtId="49" fontId="20" fillId="33" borderId="10" xfId="0" applyNumberFormat="1" applyFont="1" applyFill="1" applyBorder="1" applyAlignment="1">
      <alignment vertical="top" wrapText="1"/>
    </xf>
    <xf numFmtId="49" fontId="20" fillId="33" borderId="10" xfId="42" applyNumberFormat="1" applyFont="1" applyFill="1" applyBorder="1" applyAlignment="1">
      <alignment vertical="top" wrapText="1"/>
    </xf>
    <xf numFmtId="4" fontId="21" fillId="33" borderId="10" xfId="42" applyNumberFormat="1" applyFont="1" applyFill="1" applyBorder="1" applyAlignment="1">
      <alignment horizontal="right" vertical="top" shrinkToFit="1"/>
    </xf>
    <xf numFmtId="49" fontId="20" fillId="33" borderId="0" xfId="42" applyNumberFormat="1" applyFont="1" applyFill="1"/>
    <xf numFmtId="4" fontId="20" fillId="35" borderId="10" xfId="42" applyNumberFormat="1" applyFont="1" applyFill="1" applyBorder="1" applyAlignment="1">
      <alignment horizontal="right" vertical="top" shrinkToFit="1"/>
    </xf>
    <xf numFmtId="4" fontId="20" fillId="34" borderId="10" xfId="42" applyNumberFormat="1" applyFont="1" applyFill="1" applyBorder="1" applyAlignment="1">
      <alignment vertical="top" wrapText="1"/>
    </xf>
    <xf numFmtId="4" fontId="20" fillId="33" borderId="10" xfId="42" applyNumberFormat="1" applyFont="1" applyFill="1" applyBorder="1" applyAlignment="1">
      <alignment vertical="top" wrapText="1"/>
    </xf>
    <xf numFmtId="4" fontId="21" fillId="33" borderId="10" xfId="42" applyNumberFormat="1" applyFont="1" applyFill="1" applyBorder="1" applyAlignment="1">
      <alignment vertical="top" wrapText="1"/>
    </xf>
    <xf numFmtId="4" fontId="21" fillId="35" borderId="10" xfId="42" applyNumberFormat="1" applyFont="1" applyFill="1" applyBorder="1" applyAlignment="1">
      <alignment horizontal="right" vertical="top" shrinkToFit="1"/>
    </xf>
    <xf numFmtId="0" fontId="21" fillId="35" borderId="10" xfId="42" applyNumberFormat="1" applyFont="1" applyFill="1" applyBorder="1" applyAlignment="1">
      <alignment vertical="top" wrapText="1"/>
    </xf>
    <xf numFmtId="4" fontId="20" fillId="35" borderId="10" xfId="42" applyNumberFormat="1" applyFont="1" applyFill="1" applyBorder="1" applyAlignment="1">
      <alignment vertical="top" wrapText="1"/>
    </xf>
    <xf numFmtId="4" fontId="20" fillId="35" borderId="0" xfId="42" applyNumberFormat="1" applyFont="1" applyFill="1"/>
    <xf numFmtId="0" fontId="19" fillId="35" borderId="0" xfId="42" applyFont="1" applyFill="1" applyAlignment="1">
      <alignment horizontal="left" wrapText="1"/>
    </xf>
    <xf numFmtId="0" fontId="0" fillId="35" borderId="0" xfId="0" applyFill="1"/>
    <xf numFmtId="49" fontId="20" fillId="33" borderId="0" xfId="4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/>
    <xf numFmtId="49" fontId="20" fillId="33" borderId="0" xfId="42" applyNumberFormat="1" applyFont="1" applyFill="1" applyBorder="1" applyAlignment="1">
      <alignment horizontal="left" vertical="center" wrapText="1"/>
    </xf>
    <xf numFmtId="49" fontId="21" fillId="33" borderId="10" xfId="42" applyNumberFormat="1" applyFont="1" applyFill="1" applyBorder="1" applyAlignment="1">
      <alignment horizontal="left" vertical="top" wrapText="1"/>
    </xf>
    <xf numFmtId="49" fontId="20" fillId="33" borderId="10" xfId="0" applyNumberFormat="1" applyFont="1" applyFill="1" applyBorder="1" applyAlignment="1">
      <alignment horizontal="left" vertical="top" wrapText="1"/>
    </xf>
    <xf numFmtId="49" fontId="20" fillId="33" borderId="10" xfId="42" applyNumberFormat="1" applyFont="1" applyFill="1" applyBorder="1" applyAlignment="1">
      <alignment horizontal="left" vertical="top" wrapText="1"/>
    </xf>
    <xf numFmtId="49" fontId="20" fillId="33" borderId="0" xfId="42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21" fillId="33" borderId="10" xfId="42" applyNumberFormat="1" applyFont="1" applyFill="1" applyBorder="1" applyAlignment="1">
      <alignment horizontal="center" vertical="center" wrapText="1"/>
    </xf>
    <xf numFmtId="49" fontId="20" fillId="33" borderId="10" xfId="42" applyNumberFormat="1" applyFont="1" applyFill="1" applyBorder="1" applyAlignment="1">
      <alignment horizontal="left"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49" fontId="21" fillId="35" borderId="10" xfId="42" applyNumberFormat="1" applyFont="1" applyFill="1" applyBorder="1" applyAlignment="1">
      <alignment horizontal="center" vertical="center" wrapText="1"/>
    </xf>
    <xf numFmtId="49" fontId="23" fillId="33" borderId="0" xfId="42" applyNumberFormat="1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>
      <pane xSplit="2" ySplit="5" topLeftCell="J6" activePane="bottomRight" state="frozen"/>
      <selection pane="topRight" activeCell="C1" sqref="C1"/>
      <selection pane="bottomLeft" activeCell="A7" sqref="A7"/>
      <selection pane="bottomRight" activeCell="N4" sqref="N4:N5"/>
    </sheetView>
  </sheetViews>
  <sheetFormatPr defaultRowHeight="15"/>
  <cols>
    <col min="1" max="1" width="53.28515625" style="29" customWidth="1"/>
    <col min="2" max="2" width="24.140625" customWidth="1"/>
    <col min="3" max="3" width="13.5703125" style="20" customWidth="1"/>
    <col min="4" max="4" width="15.140625" customWidth="1"/>
    <col min="5" max="5" width="13.42578125" customWidth="1"/>
    <col min="6" max="6" width="13.5703125" customWidth="1"/>
    <col min="7" max="7" width="14.42578125" customWidth="1"/>
    <col min="8" max="8" width="13.5703125" customWidth="1"/>
    <col min="9" max="9" width="14.5703125" customWidth="1"/>
    <col min="10" max="10" width="15.85546875" customWidth="1"/>
    <col min="11" max="11" width="14.7109375" customWidth="1"/>
    <col min="12" max="12" width="16" customWidth="1"/>
    <col min="13" max="13" width="15.140625" customWidth="1"/>
    <col min="14" max="14" width="15.5703125" customWidth="1"/>
    <col min="15" max="15" width="10" customWidth="1"/>
    <col min="16" max="16" width="9.28515625" customWidth="1"/>
  </cols>
  <sheetData>
    <row r="1" spans="1:16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ht="28.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6" ht="28.5" customHeight="1">
      <c r="A3" s="24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 t="s">
        <v>48</v>
      </c>
      <c r="N3" s="23" t="s">
        <v>52</v>
      </c>
    </row>
    <row r="4" spans="1:16" ht="55.5" customHeight="1">
      <c r="A4" s="35" t="s">
        <v>0</v>
      </c>
      <c r="B4" s="36" t="s">
        <v>27</v>
      </c>
      <c r="C4" s="37" t="s">
        <v>30</v>
      </c>
      <c r="D4" s="34" t="s">
        <v>37</v>
      </c>
      <c r="E4" s="34" t="s">
        <v>38</v>
      </c>
      <c r="F4" s="34" t="s">
        <v>39</v>
      </c>
      <c r="G4" s="34" t="s">
        <v>40</v>
      </c>
      <c r="H4" s="34" t="s">
        <v>41</v>
      </c>
      <c r="I4" s="34" t="s">
        <v>42</v>
      </c>
      <c r="J4" s="34" t="s">
        <v>43</v>
      </c>
      <c r="K4" s="34" t="s">
        <v>44</v>
      </c>
      <c r="L4" s="34" t="s">
        <v>45</v>
      </c>
      <c r="M4" s="34" t="s">
        <v>46</v>
      </c>
      <c r="N4" s="34" t="s">
        <v>47</v>
      </c>
      <c r="O4" s="32"/>
      <c r="P4" s="33"/>
    </row>
    <row r="5" spans="1:16" ht="44.25" customHeight="1">
      <c r="A5" s="35"/>
      <c r="B5" s="36"/>
      <c r="C5" s="3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6" s="1" customFormat="1" ht="21.75" customHeight="1">
      <c r="A6" s="25" t="s">
        <v>22</v>
      </c>
      <c r="B6" s="4" t="s">
        <v>1</v>
      </c>
      <c r="C6" s="15">
        <f>25060.05+37809.67+80143.09</f>
        <v>143012.81</v>
      </c>
      <c r="D6" s="9">
        <f>25119.37+198701.9+81419.47</f>
        <v>305240.74</v>
      </c>
      <c r="E6" s="9">
        <f>24993.65+187718.67+80074.49</f>
        <v>292786.81</v>
      </c>
      <c r="F6" s="9">
        <f>320035.69+176754.39+80639.52</f>
        <v>577429.6</v>
      </c>
      <c r="G6" s="9">
        <f>522582.26+178665.19+81223.34</f>
        <v>782470.78999999992</v>
      </c>
      <c r="H6" s="9">
        <f>384248.9+181301.85+81739.51</f>
        <v>647290.26</v>
      </c>
      <c r="I6" s="9">
        <f>1119070.83+190659.36+112557.61</f>
        <v>1422287.8</v>
      </c>
      <c r="J6" s="9">
        <f>707331.27+224627.23+113601.68</f>
        <v>1045560.1799999999</v>
      </c>
      <c r="K6" s="9">
        <f>446776.82+226651.42+112613.02</f>
        <v>786041.26</v>
      </c>
      <c r="L6" s="5">
        <f>1096446.12+230858.87+83091.88</f>
        <v>1410396.87</v>
      </c>
      <c r="M6" s="5">
        <f>662347.69+232909.84+84109.24</f>
        <v>979366.7699999999</v>
      </c>
      <c r="N6" s="5">
        <f>328858.46+62604.47+92500.66</f>
        <v>483963.59000000008</v>
      </c>
    </row>
    <row r="7" spans="1:16" s="1" customFormat="1" ht="17.25" customHeight="1">
      <c r="A7" s="25" t="s">
        <v>23</v>
      </c>
      <c r="B7" s="4" t="s">
        <v>2</v>
      </c>
      <c r="C7" s="16">
        <f t="shared" ref="C7:N7" si="0">C8+C9</f>
        <v>960187.9</v>
      </c>
      <c r="D7" s="5">
        <f t="shared" si="0"/>
        <v>799103.75</v>
      </c>
      <c r="E7" s="5">
        <f t="shared" si="0"/>
        <v>616389.07000000007</v>
      </c>
      <c r="F7" s="5">
        <f t="shared" si="0"/>
        <v>908265.1100000001</v>
      </c>
      <c r="G7" s="5">
        <f t="shared" si="0"/>
        <v>873548.45</v>
      </c>
      <c r="H7" s="5">
        <f t="shared" si="0"/>
        <v>756357.31</v>
      </c>
      <c r="I7" s="5">
        <f t="shared" si="0"/>
        <v>1040102.36</v>
      </c>
      <c r="J7" s="5">
        <f t="shared" si="0"/>
        <v>978447.12</v>
      </c>
      <c r="K7" s="5">
        <f t="shared" si="0"/>
        <v>884249.27</v>
      </c>
      <c r="L7" s="14">
        <f t="shared" si="0"/>
        <v>1336588.2000000002</v>
      </c>
      <c r="M7" s="14">
        <f t="shared" si="0"/>
        <v>1181211.48</v>
      </c>
      <c r="N7" s="14">
        <f t="shared" si="0"/>
        <v>1085605.55</v>
      </c>
    </row>
    <row r="8" spans="1:16" ht="38.25" customHeight="1">
      <c r="A8" s="26" t="s">
        <v>3</v>
      </c>
      <c r="B8" s="7" t="s">
        <v>4</v>
      </c>
      <c r="C8" s="11">
        <v>687479.91</v>
      </c>
      <c r="D8" s="6">
        <v>528911.66</v>
      </c>
      <c r="E8" s="6">
        <v>354698.37</v>
      </c>
      <c r="F8" s="6">
        <v>645560.29</v>
      </c>
      <c r="G8" s="6">
        <v>605287.98</v>
      </c>
      <c r="H8" s="6">
        <v>487215.15</v>
      </c>
      <c r="I8" s="6">
        <v>769982.83</v>
      </c>
      <c r="J8" s="6">
        <v>707485.73</v>
      </c>
      <c r="K8" s="6">
        <v>612654</v>
      </c>
      <c r="L8" s="6">
        <v>1064061.1100000001</v>
      </c>
      <c r="M8" s="6">
        <v>908209.34</v>
      </c>
      <c r="N8" s="6">
        <v>811470.43</v>
      </c>
    </row>
    <row r="9" spans="1:16" ht="53.25" customHeight="1">
      <c r="A9" s="27" t="s">
        <v>5</v>
      </c>
      <c r="B9" s="8" t="s">
        <v>6</v>
      </c>
      <c r="C9" s="11">
        <v>272707.99</v>
      </c>
      <c r="D9" s="6">
        <v>270192.09000000003</v>
      </c>
      <c r="E9" s="6">
        <v>261690.7</v>
      </c>
      <c r="F9" s="6">
        <v>262704.82</v>
      </c>
      <c r="G9" s="6">
        <v>268260.46999999997</v>
      </c>
      <c r="H9" s="6">
        <v>269142.15999999997</v>
      </c>
      <c r="I9" s="6">
        <v>270119.53000000003</v>
      </c>
      <c r="J9" s="6">
        <v>270961.39</v>
      </c>
      <c r="K9" s="6">
        <v>271595.27</v>
      </c>
      <c r="L9" s="6">
        <v>272527.09000000003</v>
      </c>
      <c r="M9" s="6">
        <v>273002.14</v>
      </c>
      <c r="N9" s="6">
        <v>274135.12</v>
      </c>
    </row>
    <row r="10" spans="1:16" s="1" customFormat="1" ht="22.5" customHeight="1">
      <c r="A10" s="25" t="s">
        <v>7</v>
      </c>
      <c r="B10" s="4" t="s">
        <v>24</v>
      </c>
      <c r="C10" s="16">
        <f t="shared" ref="C10:N10" si="1">C11+C12</f>
        <v>3673.84</v>
      </c>
      <c r="D10" s="5">
        <f t="shared" si="1"/>
        <v>4485.0199999999995</v>
      </c>
      <c r="E10" s="5">
        <f t="shared" si="1"/>
        <v>101129.74</v>
      </c>
      <c r="F10" s="5">
        <f t="shared" si="1"/>
        <v>128705.04</v>
      </c>
      <c r="G10" s="5">
        <f t="shared" si="1"/>
        <v>45103.409999999996</v>
      </c>
      <c r="H10" s="5">
        <f t="shared" si="1"/>
        <v>15184.380000000001</v>
      </c>
      <c r="I10" s="5">
        <f t="shared" si="1"/>
        <v>9155.6400000000012</v>
      </c>
      <c r="J10" s="5">
        <f t="shared" si="1"/>
        <v>9431.4000000000015</v>
      </c>
      <c r="K10" s="5">
        <f t="shared" si="1"/>
        <v>9127.91</v>
      </c>
      <c r="L10" s="5">
        <f t="shared" si="1"/>
        <v>7806.08</v>
      </c>
      <c r="M10" s="5">
        <f t="shared" si="1"/>
        <v>8818.1200000000008</v>
      </c>
      <c r="N10" s="5">
        <f t="shared" si="1"/>
        <v>7042.7199999999993</v>
      </c>
    </row>
    <row r="11" spans="1:16" ht="18.75" customHeight="1">
      <c r="A11" s="27" t="s">
        <v>7</v>
      </c>
      <c r="B11" s="8" t="s">
        <v>8</v>
      </c>
      <c r="C11" s="11">
        <v>3597.06</v>
      </c>
      <c r="D11" s="6">
        <v>4408.24</v>
      </c>
      <c r="E11" s="6">
        <v>101052.96</v>
      </c>
      <c r="F11" s="6">
        <v>128628.26</v>
      </c>
      <c r="G11" s="6">
        <v>45026.63</v>
      </c>
      <c r="H11" s="6">
        <v>15107.6</v>
      </c>
      <c r="I11" s="6">
        <v>9078.86</v>
      </c>
      <c r="J11" s="6">
        <v>9354.6200000000008</v>
      </c>
      <c r="K11" s="6">
        <v>9051.1299999999992</v>
      </c>
      <c r="L11" s="6">
        <v>7729.3</v>
      </c>
      <c r="M11" s="6">
        <v>8741.34</v>
      </c>
      <c r="N11" s="6">
        <v>6965.94</v>
      </c>
    </row>
    <row r="12" spans="1:16" ht="31.5">
      <c r="A12" s="27" t="s">
        <v>9</v>
      </c>
      <c r="B12" s="8" t="s">
        <v>10</v>
      </c>
      <c r="C12" s="11">
        <v>76.78</v>
      </c>
      <c r="D12" s="6">
        <v>76.78</v>
      </c>
      <c r="E12" s="6">
        <v>76.78</v>
      </c>
      <c r="F12" s="6">
        <v>76.78</v>
      </c>
      <c r="G12" s="6">
        <v>76.78</v>
      </c>
      <c r="H12" s="6">
        <v>76.78</v>
      </c>
      <c r="I12" s="6">
        <v>76.78</v>
      </c>
      <c r="J12" s="6">
        <v>76.78</v>
      </c>
      <c r="K12" s="6">
        <v>76.78</v>
      </c>
      <c r="L12" s="6">
        <v>76.78</v>
      </c>
      <c r="M12" s="6">
        <v>76.78</v>
      </c>
      <c r="N12" s="6">
        <v>76.78</v>
      </c>
    </row>
    <row r="13" spans="1:16" s="2" customFormat="1" ht="47.25">
      <c r="A13" s="27" t="s">
        <v>11</v>
      </c>
      <c r="B13" s="8" t="s">
        <v>12</v>
      </c>
      <c r="C13" s="11">
        <v>15211.64</v>
      </c>
      <c r="D13" s="6">
        <v>15344.21</v>
      </c>
      <c r="E13" s="6">
        <v>15485.92</v>
      </c>
      <c r="F13" s="6">
        <v>15623.07</v>
      </c>
      <c r="G13" s="6">
        <v>15764.78</v>
      </c>
      <c r="H13" s="6">
        <v>15898.38</v>
      </c>
      <c r="I13" s="6">
        <v>16033.67</v>
      </c>
      <c r="J13" s="6">
        <v>3594.26</v>
      </c>
      <c r="K13" s="6">
        <v>3631.27</v>
      </c>
      <c r="L13" s="6">
        <v>3668.42</v>
      </c>
      <c r="M13" s="6">
        <v>3704.36</v>
      </c>
      <c r="N13" s="6">
        <v>10928.52</v>
      </c>
    </row>
    <row r="14" spans="1:16" s="2" customFormat="1" ht="31.5">
      <c r="A14" s="25" t="s">
        <v>34</v>
      </c>
      <c r="B14" s="4" t="s">
        <v>33</v>
      </c>
      <c r="C14" s="11">
        <f t="shared" ref="C14:N14" si="2">C15+C16</f>
        <v>5401273.7599999998</v>
      </c>
      <c r="D14" s="11">
        <f t="shared" si="2"/>
        <v>7422848.9800000004</v>
      </c>
      <c r="E14" s="11">
        <f t="shared" si="2"/>
        <v>7405765.5300000003</v>
      </c>
      <c r="F14" s="11">
        <f t="shared" si="2"/>
        <v>5538699.1699999999</v>
      </c>
      <c r="G14" s="11">
        <f t="shared" si="2"/>
        <v>4453516.9400000004</v>
      </c>
      <c r="H14" s="11">
        <f t="shared" si="2"/>
        <v>4198389.87</v>
      </c>
      <c r="I14" s="11">
        <f t="shared" si="2"/>
        <v>2838209.89</v>
      </c>
      <c r="J14" s="11">
        <f t="shared" si="2"/>
        <v>2886453.6</v>
      </c>
      <c r="K14" s="11">
        <f t="shared" si="2"/>
        <v>3073881.5700000003</v>
      </c>
      <c r="L14" s="11">
        <f t="shared" si="2"/>
        <v>0</v>
      </c>
      <c r="M14" s="11">
        <f t="shared" si="2"/>
        <v>0</v>
      </c>
      <c r="N14" s="11">
        <f t="shared" si="2"/>
        <v>0</v>
      </c>
    </row>
    <row r="15" spans="1:16" s="2" customFormat="1" ht="47.25">
      <c r="A15" s="30" t="s">
        <v>49</v>
      </c>
      <c r="B15" s="8" t="s">
        <v>31</v>
      </c>
      <c r="C15" s="11">
        <v>2186348.85</v>
      </c>
      <c r="D15" s="6">
        <v>4280599.6100000003</v>
      </c>
      <c r="E15" s="6">
        <v>4242782.03</v>
      </c>
      <c r="F15" s="6">
        <v>2369104.02</v>
      </c>
      <c r="G15" s="6">
        <v>1285811.07</v>
      </c>
      <c r="H15" s="6">
        <v>1093562.8999999999</v>
      </c>
      <c r="I15" s="6">
        <v>414735.98</v>
      </c>
      <c r="J15" s="6">
        <v>483913.19</v>
      </c>
      <c r="K15" s="6">
        <v>693238.51</v>
      </c>
      <c r="L15" s="6"/>
      <c r="M15" s="6"/>
      <c r="N15" s="6"/>
    </row>
    <row r="16" spans="1:16" s="2" customFormat="1" ht="47.25">
      <c r="A16" s="30" t="s">
        <v>50</v>
      </c>
      <c r="B16" s="8" t="s">
        <v>32</v>
      </c>
      <c r="C16" s="11">
        <v>3214924.91</v>
      </c>
      <c r="D16" s="6">
        <v>3142249.37</v>
      </c>
      <c r="E16" s="6">
        <v>3162983.5</v>
      </c>
      <c r="F16" s="6">
        <v>3169595.15</v>
      </c>
      <c r="G16" s="6">
        <v>3167705.87</v>
      </c>
      <c r="H16" s="6">
        <v>3104826.97</v>
      </c>
      <c r="I16" s="6">
        <v>2423473.91</v>
      </c>
      <c r="J16" s="6">
        <v>2402540.41</v>
      </c>
      <c r="K16" s="6">
        <v>2380643.06</v>
      </c>
      <c r="L16" s="6"/>
      <c r="M16" s="6"/>
      <c r="N16" s="6"/>
    </row>
    <row r="17" spans="1:14" s="2" customFormat="1" ht="31.5">
      <c r="A17" s="27" t="s">
        <v>36</v>
      </c>
      <c r="B17" s="8" t="s">
        <v>35</v>
      </c>
      <c r="C17" s="11"/>
      <c r="D17" s="6"/>
      <c r="E17" s="6"/>
      <c r="F17" s="6"/>
      <c r="G17" s="6"/>
      <c r="H17" s="6">
        <v>1.92</v>
      </c>
      <c r="I17" s="6"/>
      <c r="J17" s="6"/>
      <c r="K17" s="6"/>
      <c r="L17" s="6"/>
      <c r="M17" s="6"/>
      <c r="N17" s="6"/>
    </row>
    <row r="18" spans="1:14" s="2" customFormat="1" ht="53.25" customHeight="1">
      <c r="A18" s="27" t="s">
        <v>13</v>
      </c>
      <c r="B18" s="8" t="s">
        <v>14</v>
      </c>
      <c r="C18" s="11">
        <v>622.20000000000005</v>
      </c>
      <c r="D18" s="6">
        <v>622.20000000000005</v>
      </c>
      <c r="E18" s="6">
        <v>622.20000000000005</v>
      </c>
      <c r="F18" s="6">
        <v>622.20000000000005</v>
      </c>
      <c r="G18" s="6">
        <v>622.20000000000005</v>
      </c>
      <c r="H18" s="6">
        <v>622.20000000000005</v>
      </c>
      <c r="I18" s="6">
        <v>622.20000000000005</v>
      </c>
      <c r="J18" s="6">
        <v>622.20000000000005</v>
      </c>
      <c r="K18" s="6">
        <v>622.20000000000005</v>
      </c>
      <c r="L18" s="6">
        <v>622.20000000000005</v>
      </c>
      <c r="M18" s="6">
        <v>622.20000000000005</v>
      </c>
      <c r="N18" s="6">
        <v>622.20000000000005</v>
      </c>
    </row>
    <row r="19" spans="1:14" s="2" customFormat="1" ht="24" customHeight="1">
      <c r="A19" s="27" t="s">
        <v>15</v>
      </c>
      <c r="B19" s="8" t="s">
        <v>16</v>
      </c>
      <c r="C19" s="11">
        <v>14987.37</v>
      </c>
      <c r="D19" s="6">
        <v>15032.66</v>
      </c>
      <c r="E19" s="6">
        <v>15081.08</v>
      </c>
      <c r="F19" s="6">
        <v>15127.93</v>
      </c>
      <c r="G19" s="6">
        <v>15176.35</v>
      </c>
      <c r="H19" s="6">
        <v>15221.99</v>
      </c>
      <c r="I19" s="6">
        <v>15268.2</v>
      </c>
      <c r="J19" s="6">
        <v>15314.41</v>
      </c>
      <c r="K19" s="6">
        <v>15358.28</v>
      </c>
      <c r="L19" s="6">
        <v>15402.3</v>
      </c>
      <c r="M19" s="6">
        <v>15444.9</v>
      </c>
      <c r="N19" s="6">
        <v>15488.92</v>
      </c>
    </row>
    <row r="20" spans="1:14" s="2" customFormat="1" ht="21" customHeight="1">
      <c r="A20" s="27" t="s">
        <v>17</v>
      </c>
      <c r="B20" s="8" t="s">
        <v>18</v>
      </c>
      <c r="C20" s="11">
        <v>45081.06</v>
      </c>
      <c r="D20" s="6">
        <v>45186.42</v>
      </c>
      <c r="E20" s="6">
        <v>45299.07</v>
      </c>
      <c r="F20" s="6">
        <v>45408.03</v>
      </c>
      <c r="G20" s="6">
        <v>45400.639999999999</v>
      </c>
      <c r="H20" s="6">
        <v>45506.78</v>
      </c>
      <c r="I20" s="6">
        <v>45614.33</v>
      </c>
      <c r="J20" s="6">
        <v>45721.86</v>
      </c>
      <c r="K20" s="6">
        <v>45823.839999999997</v>
      </c>
      <c r="L20" s="6">
        <v>45926.25</v>
      </c>
      <c r="M20" s="6">
        <v>46025.34</v>
      </c>
      <c r="N20" s="6">
        <v>46127.73</v>
      </c>
    </row>
    <row r="21" spans="1:14" ht="36.75" customHeight="1">
      <c r="A21" s="27" t="s">
        <v>19</v>
      </c>
      <c r="B21" s="8" t="s">
        <v>20</v>
      </c>
      <c r="C21" s="11">
        <v>568.08000000000004</v>
      </c>
      <c r="D21" s="6">
        <v>568.08000000000004</v>
      </c>
      <c r="E21" s="6">
        <v>568.08000000000004</v>
      </c>
      <c r="F21" s="6">
        <v>568.08000000000004</v>
      </c>
      <c r="G21" s="6">
        <v>568.08000000000004</v>
      </c>
      <c r="H21" s="6">
        <v>568.08000000000004</v>
      </c>
      <c r="I21" s="6">
        <v>568.08000000000004</v>
      </c>
      <c r="J21" s="6">
        <v>568.08000000000004</v>
      </c>
      <c r="K21" s="6">
        <v>568.08000000000004</v>
      </c>
      <c r="L21" s="6">
        <v>568.08000000000004</v>
      </c>
      <c r="M21" s="6">
        <v>568.08000000000004</v>
      </c>
      <c r="N21" s="6">
        <v>568.08000000000004</v>
      </c>
    </row>
    <row r="22" spans="1:14" s="2" customFormat="1" ht="24.75" customHeight="1">
      <c r="A22" s="27" t="s">
        <v>25</v>
      </c>
      <c r="B22" s="8" t="s">
        <v>26</v>
      </c>
      <c r="C22" s="11">
        <f>80496.41+18780.55+35920</f>
        <v>135196.96000000002</v>
      </c>
      <c r="D22" s="6">
        <f>80971.41+18630.55+35920</f>
        <v>135521.96000000002</v>
      </c>
      <c r="E22" s="6">
        <f>85871.41+18480.55+35920</f>
        <v>140271.96000000002</v>
      </c>
      <c r="F22" s="6">
        <f>106771.41+18480.55+35920</f>
        <v>161171.96000000002</v>
      </c>
      <c r="G22" s="6">
        <f>99434.51+18330.55+35920</f>
        <v>153685.06</v>
      </c>
      <c r="H22" s="6">
        <f>209269.03+36361.12+35920</f>
        <v>281550.15000000002</v>
      </c>
      <c r="I22" s="6">
        <f>116884.51+18180.55+35920</f>
        <v>170985.06</v>
      </c>
      <c r="J22" s="6">
        <f>114805.04+18180.55+35920</f>
        <v>168905.59</v>
      </c>
      <c r="K22" s="6">
        <f>105155.04+18180.55+35920</f>
        <v>159255.59</v>
      </c>
      <c r="L22" s="6">
        <f>118655.04+19120.27+35920</f>
        <v>173695.31</v>
      </c>
      <c r="M22" s="6">
        <f>122230.04+19012.37+35920</f>
        <v>177162.41</v>
      </c>
      <c r="N22" s="6">
        <f>128030.04+19012.37+32920</f>
        <v>179962.41</v>
      </c>
    </row>
    <row r="23" spans="1:14" s="1" customFormat="1" ht="15.75">
      <c r="A23" s="27" t="s">
        <v>21</v>
      </c>
      <c r="B23" s="8"/>
      <c r="C23" s="17">
        <f>C6+C7+C10+C13+C18+C19+C20+C21+C22+C14</f>
        <v>6719815.6200000001</v>
      </c>
      <c r="D23" s="12">
        <f>D6+D7+D10+D13+D18+D19+D20+D21+D22+D14</f>
        <v>8743954.0199999996</v>
      </c>
      <c r="E23" s="13">
        <f>E6+E7+E10+E13+E18+E19+E20+E21+E22+E14</f>
        <v>8633399.4600000009</v>
      </c>
      <c r="F23" s="13">
        <f>F6+F7+F10+F13+F18+F19+F20+F21+F22+F14</f>
        <v>7391620.1899999995</v>
      </c>
      <c r="G23" s="13">
        <f>G6+G7+G10+G13+G18+G19+G20+G21+G22+G14</f>
        <v>6385856.7000000002</v>
      </c>
      <c r="H23" s="13">
        <f t="shared" ref="H23:N23" si="3">H6+H7+H10+H13+H18+H19+H20+H21+H22+H14+H17</f>
        <v>5976591.3200000003</v>
      </c>
      <c r="I23" s="13">
        <f t="shared" si="3"/>
        <v>5558847.2300000004</v>
      </c>
      <c r="J23" s="13">
        <f t="shared" si="3"/>
        <v>5154618.6999999993</v>
      </c>
      <c r="K23" s="13">
        <f t="shared" si="3"/>
        <v>4978559.2700000005</v>
      </c>
      <c r="L23" s="13">
        <f t="shared" si="3"/>
        <v>2994673.7100000004</v>
      </c>
      <c r="M23" s="13">
        <f t="shared" si="3"/>
        <v>2412923.66</v>
      </c>
      <c r="N23" s="13">
        <f t="shared" si="3"/>
        <v>1830309.72</v>
      </c>
    </row>
    <row r="24" spans="1:14" ht="15.75">
      <c r="A24" s="28" t="s">
        <v>29</v>
      </c>
      <c r="B24" s="10"/>
      <c r="C24" s="18"/>
      <c r="D24" s="10"/>
      <c r="E24" s="10"/>
    </row>
    <row r="25" spans="1:14">
      <c r="B25" s="3"/>
      <c r="C25" s="19"/>
      <c r="D25" s="3"/>
      <c r="E25" s="3"/>
    </row>
  </sheetData>
  <mergeCells count="17">
    <mergeCell ref="A2:N2"/>
    <mergeCell ref="A1:N1"/>
    <mergeCell ref="O4:P4"/>
    <mergeCell ref="K4:K5"/>
    <mergeCell ref="L4:L5"/>
    <mergeCell ref="M4:M5"/>
    <mergeCell ref="N4:N5"/>
    <mergeCell ref="G4:G5"/>
    <mergeCell ref="H4:H5"/>
    <mergeCell ref="J4:J5"/>
    <mergeCell ref="I4:I5"/>
    <mergeCell ref="F4:F5"/>
    <mergeCell ref="A4:A5"/>
    <mergeCell ref="B4:B5"/>
    <mergeCell ref="C4:C5"/>
    <mergeCell ref="D4:D5"/>
    <mergeCell ref="E4:E5"/>
  </mergeCells>
  <pageMargins left="0.46" right="0.15748031496062992" top="0.23622047244094491" bottom="0.23622047244094491" header="0.15748031496062992" footer="0.15748031496062992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2016 год</vt:lpstr>
      <vt:lpstr>Лист3</vt:lpstr>
      <vt:lpstr>'2016 год'!Заголовки_для_печати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BogdanovaFIN</dc:creator>
  <cp:lastModifiedBy>BogdanovaFIN</cp:lastModifiedBy>
  <cp:lastPrinted>2017-12-20T01:16:48Z</cp:lastPrinted>
  <dcterms:created xsi:type="dcterms:W3CDTF">2015-09-23T03:22:20Z</dcterms:created>
  <dcterms:modified xsi:type="dcterms:W3CDTF">2017-12-20T01:18:44Z</dcterms:modified>
</cp:coreProperties>
</file>